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<sst xmlns="http://schemas.openxmlformats.org/spreadsheetml/2006/main" count="33" uniqueCount="19">
  <si>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a</t>
  </si>
  <si>
    <t>b</t>
  </si>
  <si>
    <t>c</t>
  </si>
  <si>
    <t>d</t>
  </si>
  <si>
    <t>d</t>
  </si>
  <si>
    <t>e</t>
  </si>
  <si>
    <t>g</t>
  </si>
  <si>
    <t>i</t>
  </si>
  <si>
    <t>f</t>
  </si>
  <si>
    <t>h</t>
  </si>
  <si>
    <t>j</t>
  </si>
  <si>
    <t>X=-f/e</t>
  </si>
  <si>
    <t>X=-h/g</t>
  </si>
  <si>
    <t>X=-i/j</t>
  </si>
  <si>
    <t>(eX+f)(gX+h)(iX+j)</t>
  </si>
  <si>
    <t>(eX+f)(gX+h)(iX+j)=0</t>
  </si>
  <si>
    <r>
      <t>aX</t>
    </r>
    <r>
      <rPr>
        <b/>
        <vertAlign val="superscript"/>
        <sz val="20"/>
        <color indexed="8"/>
        <rFont val="ＭＳ Ｐゴシック"/>
        <family val="3"/>
      </rPr>
      <t>3</t>
    </r>
    <r>
      <rPr>
        <b/>
        <sz val="20"/>
        <color indexed="8"/>
        <rFont val="ＭＳ Ｐゴシック"/>
        <family val="3"/>
      </rPr>
      <t>+bX</t>
    </r>
    <r>
      <rPr>
        <b/>
        <vertAlign val="superscript"/>
        <sz val="20"/>
        <color indexed="8"/>
        <rFont val="ＭＳ Ｐゴシック"/>
        <family val="3"/>
      </rPr>
      <t>2</t>
    </r>
    <r>
      <rPr>
        <b/>
        <sz val="20"/>
        <color indexed="8"/>
        <rFont val="ＭＳ Ｐゴシック"/>
        <family val="3"/>
      </rPr>
      <t>+cX+d=0</t>
    </r>
  </si>
  <si>
    <t>(3X-2)(X-1)</t>
  </si>
  <si>
    <t>3X^2+20X-100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</si>
</sst>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 "/>
    <numFmt numFmtId="165" formatCode="0.00000_ "/>
    <numFmt numFmtId="166" formatCode="0.000_ "/>
    <numFmt numFmtId="167" formatCode="0.00_);\(0.00\)"/>
    <numFmt numFmtId="168" formatCode="0.000"/>
    <numFmt numFmtId="169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ＭＳ Ｐゴシック"/>
      <family val="3"/>
    </font>
    <font>
      <sz val="10"/>
      <color indexed="22"/>
      <name val="Arial"/>
      <family val="2"/>
    </font>
    <font>
      <sz val="11"/>
      <color indexed="22"/>
      <name val="ＭＳ Ｐゴシック"/>
      <family val="3"/>
    </font>
    <font>
      <sz val="11"/>
      <color indexed="23"/>
      <name val="Arial"/>
      <family val="2"/>
    </font>
    <font>
      <sz val="10"/>
      <color indexed="23"/>
      <name val="Arial"/>
      <family val="2"/>
    </font>
    <font>
      <sz val="11"/>
      <color indexed="22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sz val="20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ＭＳ Ｐゴシック"/>
      <family val="3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20"/>
      <color indexed="8"/>
      <name val="Calibri"/>
      <family val="2"/>
    </font>
    <font>
      <b/>
      <vertAlign val="superscript"/>
      <sz val="20"/>
      <color indexed="8"/>
      <name val="ＭＳ Ｐゴシック"/>
      <family val="3"/>
    </font>
    <font>
      <sz val="16"/>
      <name val="Arial"/>
      <family val="2"/>
    </font>
    <font>
      <b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0"/>
      <color theme="0" tint="-0.1499900072813034"/>
      <name val="Arial"/>
      <family val="2"/>
    </font>
    <font>
      <sz val="11"/>
      <color theme="0" tint="-0.1499900072813034"/>
      <name val="ＭＳ Ｐゴシック"/>
      <family val="3"/>
    </font>
    <font>
      <sz val="11"/>
      <color theme="1" tint="0.49998000264167786"/>
      <name val="Arial"/>
      <family val="2"/>
    </font>
    <font>
      <sz val="10"/>
      <color theme="1" tint="0.49998000264167786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color theme="0" tint="-0.1499900072813034"/>
      <name val="Calibri"/>
      <family val="2"/>
    </font>
    <font>
      <b/>
      <sz val="10"/>
      <color theme="1" tint="0.49998000264167786"/>
      <name val="Arial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30" borderId="5" applyNumberFormat="0" applyAlignment="0" applyProtection="0"/>
    <xf numFmtId="0" fontId="45" fillId="31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9" applyNumberFormat="0" applyFill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4" fillId="0" borderId="0" xfId="0" applyFont="1" applyAlignment="1" applyProtection="1">
      <alignment wrapText="1"/>
      <protection hidden="1"/>
    </xf>
    <xf numFmtId="0" fontId="5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4" fontId="56" fillId="0" borderId="0" xfId="0" applyNumberFormat="1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165" fontId="9" fillId="0" borderId="0" xfId="0" applyNumberFormat="1" applyFont="1" applyAlignment="1" applyProtection="1">
      <alignment/>
      <protection hidden="1"/>
    </xf>
    <xf numFmtId="166" fontId="54" fillId="0" borderId="0" xfId="0" applyNumberFormat="1" applyFont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167" fontId="11" fillId="5" borderId="0" xfId="0" applyNumberFormat="1" applyFont="1" applyFill="1" applyAlignment="1" applyProtection="1">
      <alignment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/>
      <protection hidden="1"/>
    </xf>
    <xf numFmtId="0" fontId="0" fillId="11" borderId="0" xfId="0" applyFill="1" applyAlignment="1" applyProtection="1">
      <alignment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5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168" fontId="59" fillId="0" borderId="0" xfId="0" applyNumberFormat="1" applyFont="1" applyAlignment="1" applyProtection="1">
      <alignment/>
      <protection hidden="1"/>
    </xf>
    <xf numFmtId="0" fontId="13" fillId="0" borderId="0" xfId="0" applyFont="1" applyAlignment="1" applyProtection="1">
      <alignment horizontal="right" vertic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60" fillId="0" borderId="0" xfId="0" applyFont="1" applyAlignment="1" applyProtection="1">
      <alignment/>
      <protection hidden="1"/>
    </xf>
    <xf numFmtId="166" fontId="17" fillId="33" borderId="0" xfId="0" applyNumberFormat="1" applyFont="1" applyFill="1" applyAlignment="1" applyProtection="1">
      <alignment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0" fillId="5" borderId="0" xfId="0" applyFill="1" applyAlignment="1" applyProtection="1">
      <alignment vertical="center"/>
      <protection hidden="1"/>
    </xf>
    <xf numFmtId="169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Fill="1" applyAlignment="1" applyProtection="1">
      <alignment/>
      <protection hidden="1"/>
    </xf>
    <xf numFmtId="166" fontId="17" fillId="0" borderId="0" xfId="0" applyNumberFormat="1" applyFont="1" applyFill="1" applyAlignment="1" applyProtection="1">
      <alignment horizontal="center" vertical="center"/>
      <protection hidden="1"/>
    </xf>
    <xf numFmtId="166" fontId="17" fillId="0" borderId="0" xfId="0" applyNumberFormat="1" applyFont="1" applyFill="1" applyAlignment="1" applyProtection="1">
      <alignment/>
      <protection hidden="1"/>
    </xf>
    <xf numFmtId="168" fontId="0" fillId="0" borderId="0" xfId="0" applyNumberFormat="1" applyAlignment="1">
      <alignment vertical="center"/>
    </xf>
    <xf numFmtId="0" fontId="61" fillId="0" borderId="0" xfId="0" applyFont="1" applyAlignment="1" applyProtection="1" quotePrefix="1">
      <alignment/>
      <protection hidden="1"/>
    </xf>
    <xf numFmtId="0" fontId="61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 wrapText="1"/>
      <protection hidden="1"/>
    </xf>
    <xf numFmtId="165" fontId="8" fillId="0" borderId="0" xfId="0" applyNumberFormat="1" applyFont="1" applyAlignment="1" applyProtection="1">
      <alignment wrapText="1"/>
      <protection hidden="1"/>
    </xf>
    <xf numFmtId="165" fontId="17" fillId="0" borderId="0" xfId="0" applyNumberFormat="1" applyFont="1" applyAlignment="1" applyProtection="1">
      <alignment/>
      <protection hidden="1"/>
    </xf>
    <xf numFmtId="0" fontId="16" fillId="0" borderId="0" xfId="0" applyFont="1" applyAlignment="1" applyProtection="1">
      <alignment wrapText="1"/>
      <protection hidden="1"/>
    </xf>
    <xf numFmtId="165" fontId="8" fillId="0" borderId="0" xfId="0" applyNumberFormat="1" applyFont="1" applyAlignment="1" applyProtection="1">
      <alignment horizontal="center" wrapText="1"/>
      <protection hidden="1"/>
    </xf>
    <xf numFmtId="0" fontId="57" fillId="0" borderId="0" xfId="0" applyFont="1" applyAlignment="1" applyProtection="1">
      <alignment wrapText="1"/>
      <protection hidden="1"/>
    </xf>
    <xf numFmtId="164" fontId="57" fillId="0" borderId="0" xfId="0" applyNumberFormat="1" applyFont="1" applyAlignment="1" applyProtection="1">
      <alignment wrapText="1"/>
      <protection hidden="1"/>
    </xf>
    <xf numFmtId="0" fontId="57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62" fillId="0" borderId="0" xfId="0" applyFont="1" applyAlignment="1" applyProtection="1">
      <alignment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dxfs count="7">
    <dxf>
      <font>
        <strike/>
        <color theme="0"/>
      </font>
    </dxf>
    <dxf>
      <font>
        <strike/>
        <color theme="0"/>
      </font>
    </dxf>
    <dxf>
      <font>
        <strike/>
        <color theme="0"/>
      </font>
    </dxf>
    <dxf>
      <font>
        <b/>
        <i val="0"/>
        <strike val="0"/>
        <color theme="3"/>
      </font>
    </dxf>
    <dxf>
      <font>
        <b/>
        <i val="0"/>
        <color theme="3"/>
      </font>
    </dxf>
    <dxf>
      <font>
        <b/>
        <i val="0"/>
        <color theme="3"/>
      </font>
      <border/>
    </dxf>
    <dxf>
      <font>
        <strike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5"/>
  <sheetViews>
    <sheetView tabSelected="1" workbookViewId="0" topLeftCell="A1">
      <selection activeCell="A39" sqref="A39:IV65"/>
    </sheetView>
  </sheetViews>
  <sheetFormatPr defaultColWidth="9.140625" defaultRowHeight="15"/>
  <cols>
    <col min="4" max="4" width="30.8515625" style="0" customWidth="1"/>
    <col min="5" max="5" width="13.57421875" style="0" customWidth="1"/>
    <col min="6" max="6" width="11.8515625" style="0" customWidth="1"/>
    <col min="7" max="7" width="11.28125" style="0" customWidth="1"/>
    <col min="8" max="8" width="16.140625" style="0" customWidth="1"/>
    <col min="11" max="11" width="13.421875" style="0" customWidth="1"/>
  </cols>
  <sheetData>
    <row r="1" spans="2:19" ht="15">
      <c r="B1" s="1"/>
      <c r="C1" s="14"/>
      <c r="D1" s="15"/>
      <c r="E1" s="15"/>
      <c r="F1" s="15"/>
      <c r="G1" s="15"/>
      <c r="H1" s="15"/>
      <c r="I1" s="7"/>
      <c r="J1" s="7"/>
      <c r="K1" s="7"/>
      <c r="L1" s="2" t="str">
        <f>IF(E23=1,"X^3",IF(E23=-1,"-X^3",CONCATENATE(E23,"X^3")))</f>
        <v>560X^3</v>
      </c>
      <c r="M1" s="2" t="str">
        <f>IF(F23="","",(IF(LEFT(F23,1)="-",CONCATENATE(F23,"X^2"),CONCATENATE("+",F23,"X^2"))))</f>
        <v>-202X^2</v>
      </c>
      <c r="N1" s="2" t="str">
        <f>IF(G23="","",(IF(LEFT(G23,1)="-",CONCATENATE(G23,"X"),CONCATENATE("+",G23,"X"))))</f>
        <v>-51X</v>
      </c>
      <c r="O1" s="8" t="str">
        <f>IF(H23="","",(IF(LEFT(H23,1)="-",H23,CONCATENATE("+",H23))))</f>
        <v>+18</v>
      </c>
      <c r="P1" s="4"/>
      <c r="Q1" s="6"/>
      <c r="R1" s="6"/>
      <c r="S1" s="6"/>
    </row>
    <row r="2" spans="3:15" ht="15">
      <c r="C2" s="14"/>
      <c r="D2" s="15"/>
      <c r="E2" s="15"/>
      <c r="F2" s="15"/>
      <c r="G2" s="15"/>
      <c r="H2" s="15"/>
      <c r="I2" s="7"/>
      <c r="J2" s="7"/>
      <c r="K2" s="7"/>
      <c r="L2" s="9"/>
      <c r="M2" s="9"/>
      <c r="N2" s="9"/>
      <c r="O2" s="9"/>
    </row>
    <row r="3" spans="3:15" ht="15">
      <c r="C3" s="4"/>
      <c r="D3" s="15"/>
      <c r="E3" s="15"/>
      <c r="F3" s="15"/>
      <c r="G3" s="15"/>
      <c r="H3" s="15"/>
      <c r="I3" s="4"/>
      <c r="J3" s="4"/>
      <c r="K3" s="4"/>
      <c r="L3" s="4"/>
      <c r="M3" s="4"/>
      <c r="N3" s="4"/>
      <c r="O3" s="4"/>
    </row>
    <row r="4" spans="3:15" ht="15">
      <c r="C4" s="4"/>
      <c r="D4" s="4"/>
      <c r="E4" s="7"/>
      <c r="F4" s="7"/>
      <c r="G4" s="7"/>
      <c r="H4" s="4"/>
      <c r="I4" s="4"/>
      <c r="J4" s="4"/>
      <c r="K4" s="4"/>
      <c r="L4" s="4"/>
      <c r="M4" s="4"/>
      <c r="N4" s="4"/>
      <c r="O4" s="4"/>
    </row>
    <row r="5" spans="3:15" ht="15" hidden="1">
      <c r="C5" s="4"/>
      <c r="D5" s="4" t="str">
        <f>CONCATENATE(D6,"X^3+",D7,"X^2+",D8,"X+",D9)</f>
        <v>560X^3+-202X^2+-51X+18</v>
      </c>
      <c r="E5" s="4">
        <f>D6</f>
        <v>560</v>
      </c>
      <c r="F5" s="4">
        <f>D7</f>
        <v>-202</v>
      </c>
      <c r="G5" s="4">
        <f>D8</f>
        <v>-51</v>
      </c>
      <c r="H5" s="4">
        <f>D9</f>
        <v>18</v>
      </c>
      <c r="I5" s="4"/>
      <c r="J5" s="4"/>
      <c r="K5" s="4"/>
      <c r="L5" s="4"/>
      <c r="M5" s="4"/>
      <c r="N5" s="4"/>
      <c r="O5" s="4"/>
    </row>
    <row r="6" spans="3:15" ht="15" hidden="1">
      <c r="C6" s="16" t="s">
        <v>0</v>
      </c>
      <c r="D6" s="4">
        <f>E11*H11*K11</f>
        <v>560</v>
      </c>
      <c r="E6" s="7"/>
      <c r="F6" s="7"/>
      <c r="G6" s="7"/>
      <c r="H6" s="4"/>
      <c r="I6" s="4"/>
      <c r="J6" s="4"/>
      <c r="K6" s="4"/>
      <c r="L6" s="4"/>
      <c r="M6" s="4"/>
      <c r="N6" s="4"/>
      <c r="O6" s="4"/>
    </row>
    <row r="7" spans="3:15" ht="15" hidden="1">
      <c r="C7" s="16" t="s">
        <v>1</v>
      </c>
      <c r="D7" s="4">
        <f>E11*H12*K11+E12*H11*K11+E11*H11*K12</f>
        <v>-202</v>
      </c>
      <c r="E7" s="4"/>
      <c r="F7" s="7" t="str">
        <f>IF(D7&lt;0,CONCATENATE(D6,"X^3",D7,"X^2"),CONCATENATE(D6,"X^3+",D7,"X^2"))</f>
        <v>560X^3-202X^2</v>
      </c>
      <c r="G7" s="7"/>
      <c r="H7" s="4"/>
      <c r="I7" s="4"/>
      <c r="J7" s="4"/>
      <c r="K7" s="4"/>
      <c r="L7" s="4"/>
      <c r="M7" s="4"/>
      <c r="N7" s="4"/>
      <c r="O7" s="4"/>
    </row>
    <row r="8" spans="3:15" ht="15" hidden="1">
      <c r="C8" s="16" t="s">
        <v>2</v>
      </c>
      <c r="D8" s="4">
        <f>E12*H12*K11+E11*H12*K12+E12*H11*K12</f>
        <v>-51</v>
      </c>
      <c r="E8" s="7"/>
      <c r="F8" s="7"/>
      <c r="G8" s="7" t="str">
        <f>IF(D8&lt;0,CONCATENATE(F7&amp;D8,"X"),CONCATENATE(F7,"+",D8,"X"))</f>
        <v>560X^3-202X^2-51X</v>
      </c>
      <c r="H8" s="4"/>
      <c r="I8" s="4"/>
      <c r="J8" s="4"/>
      <c r="K8" s="4"/>
      <c r="L8" s="4"/>
      <c r="M8" s="4"/>
      <c r="N8" s="4"/>
      <c r="O8" s="4"/>
    </row>
    <row r="9" spans="3:15" ht="15" hidden="1">
      <c r="C9" s="16" t="s">
        <v>4</v>
      </c>
      <c r="D9" s="4">
        <f>E12*H12*K12</f>
        <v>18</v>
      </c>
      <c r="E9" s="7"/>
      <c r="F9" s="7"/>
      <c r="G9" s="4"/>
      <c r="H9" s="7" t="str">
        <f>IF(D9&lt;0,CONCATENATE(G8&amp;D9),CONCATENATE(G8,"+",D9))</f>
        <v>560X^3-202X^2-51X+18</v>
      </c>
      <c r="I9" s="4"/>
      <c r="J9" s="4"/>
      <c r="K9" s="4"/>
      <c r="L9" s="4"/>
      <c r="M9" s="4"/>
      <c r="N9" s="4"/>
      <c r="O9" s="4"/>
    </row>
    <row r="10" spans="3:15" ht="15" hidden="1">
      <c r="C10" s="4"/>
      <c r="D10" s="4"/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</row>
    <row r="11" spans="3:15" ht="25.5">
      <c r="C11" s="4"/>
      <c r="D11" s="17" t="s">
        <v>5</v>
      </c>
      <c r="E11" s="10">
        <v>8</v>
      </c>
      <c r="F11" s="4"/>
      <c r="G11" s="17" t="s">
        <v>6</v>
      </c>
      <c r="H11" s="10">
        <v>7</v>
      </c>
      <c r="I11" s="15"/>
      <c r="J11" s="17" t="s">
        <v>7</v>
      </c>
      <c r="K11" s="10">
        <v>10</v>
      </c>
      <c r="L11" s="4"/>
      <c r="M11" s="4"/>
      <c r="N11" s="4"/>
      <c r="O11" s="4"/>
    </row>
    <row r="12" spans="3:15" ht="25.5">
      <c r="C12" s="4"/>
      <c r="D12" s="17" t="s">
        <v>8</v>
      </c>
      <c r="E12" s="10">
        <v>-3</v>
      </c>
      <c r="F12" s="4"/>
      <c r="G12" s="17" t="s">
        <v>9</v>
      </c>
      <c r="H12" s="10">
        <v>-2</v>
      </c>
      <c r="I12" s="15"/>
      <c r="J12" s="17" t="s">
        <v>10</v>
      </c>
      <c r="K12" s="10">
        <v>3</v>
      </c>
      <c r="L12" s="4"/>
      <c r="M12" s="4"/>
      <c r="N12" s="4"/>
      <c r="O12" s="4"/>
    </row>
    <row r="13" spans="3:15" ht="18.75">
      <c r="C13" s="18"/>
      <c r="D13" s="16" t="s">
        <v>11</v>
      </c>
      <c r="E13" s="19">
        <f>-(E12/E11)</f>
        <v>0.375</v>
      </c>
      <c r="F13" s="4"/>
      <c r="G13" s="16" t="s">
        <v>12</v>
      </c>
      <c r="H13" s="19">
        <f>-(H12/H11)</f>
        <v>0.2857142857142857</v>
      </c>
      <c r="I13" s="15"/>
      <c r="J13" s="16" t="s">
        <v>13</v>
      </c>
      <c r="K13" s="19">
        <f>-(K12/K11)</f>
        <v>-0.3</v>
      </c>
      <c r="L13" s="4"/>
      <c r="M13" s="4"/>
      <c r="N13" s="4"/>
      <c r="O13" s="4"/>
    </row>
    <row r="14" spans="3:15" ht="16.5" customHeight="1">
      <c r="C14" s="4"/>
      <c r="D14" s="16"/>
      <c r="E14" s="4"/>
      <c r="F14" s="4"/>
      <c r="G14" s="4"/>
      <c r="H14" s="15"/>
      <c r="I14" s="15"/>
      <c r="J14" s="15"/>
      <c r="K14" s="15"/>
      <c r="L14" s="4"/>
      <c r="M14" s="4"/>
      <c r="N14" s="4"/>
      <c r="O14" s="4"/>
    </row>
    <row r="15" spans="3:15" ht="20.25">
      <c r="C15" s="4"/>
      <c r="D15" s="20" t="s">
        <v>14</v>
      </c>
      <c r="E15" s="4"/>
      <c r="F15" s="4"/>
      <c r="G15" s="20" t="str">
        <f>H16</f>
        <v>(8X-3)(7X-2)(10X+3)</v>
      </c>
      <c r="H15" s="4"/>
      <c r="I15" s="4"/>
      <c r="J15" s="4"/>
      <c r="K15" s="4"/>
      <c r="L15" s="4"/>
      <c r="M15" s="4"/>
      <c r="N15" s="4"/>
      <c r="O15" s="4"/>
    </row>
    <row r="16" spans="3:15" ht="20.25" hidden="1">
      <c r="C16" s="15"/>
      <c r="D16" s="15"/>
      <c r="E16" s="4" t="str">
        <f>IF(AND(E11=1,E12&lt;0),CONCATENATE("(X",E12,")"),IF(E11=1,CONCATENATE("(X+",E12,")"),IF(AND(E11=1,E12&gt;0),CONCATENATE("(X+",E12,")"),IF(E12&lt;0,CONCATENATE("(",E11,"X",E12,")"),CONCATENATE("(",E11,"X+",E12,")")))))</f>
        <v>(8X-3)</v>
      </c>
      <c r="F16" s="4" t="str">
        <f>IF(AND(H11=1,H12&lt;0),CONCATENATE("(X",H12,")"),IF(H11=1,CONCATENATE("(X+",H12,")"),IF(AND(H11=1,H12&gt;0),CONCATENATE("(X+",H12,")"),IF(H12&lt;0,CONCATENATE("(",H11,"X",H12,")"),CONCATENATE("(",H11,"X+",H12,")")))))</f>
        <v>(7X-2)</v>
      </c>
      <c r="G16" s="4" t="str">
        <f>IF(AND(K11=1,K12&lt;0),CONCATENATE("(X",K12,")"),IF(K11=1,CONCATENATE("(X+",K12,")"),IF(AND(K11=1,K12&gt;0),CONCATENATE("(X+",K12,")"),IF(K12&lt;0,CONCATENATE("(",K11,"X",K12,")"),CONCATENATE("(",K11,"X+",K12,")")))))</f>
        <v>(10X+3)</v>
      </c>
      <c r="H16" s="20" t="str">
        <f>E16&amp;F16&amp;G16</f>
        <v>(8X-3)(7X-2)(10X+3)</v>
      </c>
      <c r="I16" s="4"/>
      <c r="J16" s="4"/>
      <c r="K16" s="4"/>
      <c r="L16" s="4"/>
      <c r="M16" s="4"/>
      <c r="N16" s="4"/>
      <c r="O16" s="4"/>
    </row>
    <row r="17" spans="3:15" ht="15">
      <c r="C17" s="15"/>
      <c r="D17" s="15"/>
      <c r="E17" s="15"/>
      <c r="F17" s="15"/>
      <c r="G17" s="15"/>
      <c r="H17" s="15"/>
      <c r="I17" s="4"/>
      <c r="J17" s="4"/>
      <c r="K17" s="4"/>
      <c r="L17" s="4"/>
      <c r="M17" s="4"/>
      <c r="N17" s="4"/>
      <c r="O17" s="4"/>
    </row>
    <row r="18" spans="3:15" ht="6.7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3:15" ht="15" hidden="1">
      <c r="C19" s="4"/>
      <c r="D19" s="4"/>
      <c r="E19" s="13">
        <f>FIND("X",E16,1)</f>
        <v>3</v>
      </c>
      <c r="F19" s="13">
        <f>FIND("X",F16,1)</f>
        <v>3</v>
      </c>
      <c r="G19" s="13">
        <f>FIND("X",G16,1)</f>
        <v>4</v>
      </c>
      <c r="H19" s="4"/>
      <c r="I19" s="4"/>
      <c r="J19" s="4"/>
      <c r="K19" s="4"/>
      <c r="L19" s="4"/>
      <c r="M19" s="4"/>
      <c r="N19" s="4"/>
      <c r="O19" s="4"/>
    </row>
    <row r="20" spans="3:15" ht="15" hidden="1">
      <c r="C20" s="4"/>
      <c r="D20" s="4"/>
      <c r="E20" s="4" t="str">
        <f>MID(E16,2,E19-1)</f>
        <v>8X</v>
      </c>
      <c r="F20" s="4" t="str">
        <f>MID(F16,2,F19-1)</f>
        <v>7X</v>
      </c>
      <c r="G20" s="4" t="str">
        <f>MID(G16,2,G19-1)</f>
        <v>10X</v>
      </c>
      <c r="H20" s="4"/>
      <c r="I20" s="4"/>
      <c r="J20" s="4"/>
      <c r="K20" s="4"/>
      <c r="L20" s="4"/>
      <c r="M20" s="4"/>
      <c r="N20" s="4"/>
      <c r="O20" s="4"/>
    </row>
    <row r="21" spans="3:15" ht="15" hidden="1">
      <c r="C21" s="4"/>
      <c r="D21" s="21">
        <v>43701</v>
      </c>
      <c r="E21" s="13">
        <f>FIND("X",E20,1)</f>
        <v>2</v>
      </c>
      <c r="F21" s="13">
        <f>FIND("X",F20,1)</f>
        <v>2</v>
      </c>
      <c r="G21" s="13">
        <f>FIND("X",G20,1)</f>
        <v>3</v>
      </c>
      <c r="H21" s="4"/>
      <c r="I21" s="4"/>
      <c r="J21" s="4"/>
      <c r="K21" s="4"/>
      <c r="L21" s="4"/>
      <c r="M21" s="4"/>
      <c r="N21" s="4"/>
      <c r="O21" s="4"/>
    </row>
    <row r="22" spans="2:19" ht="30">
      <c r="B22" s="1"/>
      <c r="C22" s="15"/>
      <c r="D22" s="22" t="s">
        <v>16</v>
      </c>
      <c r="E22" s="23" t="s">
        <v>0</v>
      </c>
      <c r="F22" s="22" t="s">
        <v>1</v>
      </c>
      <c r="G22" s="22" t="s">
        <v>2</v>
      </c>
      <c r="H22" s="22" t="s">
        <v>4</v>
      </c>
      <c r="I22" s="47"/>
      <c r="J22" s="48"/>
      <c r="K22" s="49"/>
      <c r="L22" s="2" t="s">
        <v>0</v>
      </c>
      <c r="M22" s="3" t="s">
        <v>1</v>
      </c>
      <c r="N22" s="3" t="s">
        <v>2</v>
      </c>
      <c r="O22" s="3" t="s">
        <v>3</v>
      </c>
      <c r="P22" s="4"/>
      <c r="Q22" s="5"/>
      <c r="R22" s="6"/>
      <c r="S22" s="6"/>
    </row>
    <row r="23" spans="2:19" ht="15">
      <c r="B23" s="1"/>
      <c r="C23" s="4"/>
      <c r="D23" s="12" t="str">
        <f>IF(AND(E23="",F23=""),"",CONCATENATE(L1,M1,N1,O1,"=0"))</f>
        <v>560X^3-202X^2-51X+18=0</v>
      </c>
      <c r="E23" s="25">
        <f>D6</f>
        <v>560</v>
      </c>
      <c r="F23" s="25">
        <f>D7</f>
        <v>-202</v>
      </c>
      <c r="G23" s="25">
        <f>D8</f>
        <v>-51</v>
      </c>
      <c r="H23" s="25">
        <f>D9</f>
        <v>18</v>
      </c>
      <c r="I23" s="4"/>
      <c r="J23" s="4"/>
      <c r="K23" s="4"/>
      <c r="L23" s="24"/>
      <c r="M23" s="24"/>
      <c r="N23" s="24"/>
      <c r="O23" s="24"/>
      <c r="P23" s="4"/>
      <c r="Q23" s="6"/>
      <c r="R23" s="6"/>
      <c r="S23" s="6"/>
    </row>
    <row r="24" spans="2:19" ht="15">
      <c r="B24" s="1"/>
      <c r="C24" s="14"/>
      <c r="I24" s="7"/>
      <c r="J24" s="7"/>
      <c r="K24" s="7"/>
      <c r="L24" s="2" t="e">
        <f>IF(#REF!=1,"X^3",IF(#REF!=-1,"-X^3",CONCATENATE(#REF!,"X^3")))</f>
        <v>#REF!</v>
      </c>
      <c r="M24" s="2" t="e">
        <f>IF(#REF!="","",(IF(LEFT(#REF!,1)="-",CONCATENATE(#REF!,"X^2"),CONCATENATE("+",#REF!,"X^2"))))</f>
        <v>#REF!</v>
      </c>
      <c r="N24" s="2" t="e">
        <f>IF(#REF!="","",(IF(LEFT(#REF!,1)="-",CONCATENATE(#REF!,"X"),CONCATENATE("+",#REF!,"X"))))</f>
        <v>#REF!</v>
      </c>
      <c r="O24" s="8" t="e">
        <f>IF(#REF!="","",(IF(LEFT(#REF!,1)="-",#REF!,CONCATENATE("+",#REF!))))</f>
        <v>#REF!</v>
      </c>
      <c r="P24" s="4"/>
      <c r="Q24" s="6"/>
      <c r="R24" s="6"/>
      <c r="S24" s="6"/>
    </row>
    <row r="25" spans="3:15" ht="15">
      <c r="C25" s="14"/>
      <c r="D25" s="12" t="s">
        <v>15</v>
      </c>
      <c r="E25" s="32" t="s">
        <v>11</v>
      </c>
      <c r="F25" s="32" t="s">
        <v>12</v>
      </c>
      <c r="G25" s="33" t="s">
        <v>13</v>
      </c>
      <c r="H25" s="33"/>
      <c r="I25" s="7"/>
      <c r="J25" s="7"/>
      <c r="K25" s="7"/>
      <c r="L25" s="9"/>
      <c r="M25" s="9"/>
      <c r="N25" s="9"/>
      <c r="O25" s="9"/>
    </row>
    <row r="26" spans="3:15" ht="15">
      <c r="C26" s="4"/>
      <c r="D26" s="4"/>
      <c r="E26" s="7">
        <f>E13</f>
        <v>0.375</v>
      </c>
      <c r="F26" s="7">
        <f>H13</f>
        <v>0.2857142857142857</v>
      </c>
      <c r="G26" s="7">
        <f>K13</f>
        <v>-0.3</v>
      </c>
      <c r="H26" s="4"/>
      <c r="I26" s="4"/>
      <c r="J26" s="4"/>
      <c r="K26" s="4"/>
      <c r="L26" s="4"/>
      <c r="M26" s="4"/>
      <c r="N26" s="4"/>
      <c r="O26" s="4"/>
    </row>
    <row r="27" spans="3:15" ht="15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3:15" ht="26.25">
      <c r="C28" s="15"/>
      <c r="D28" s="26" t="str">
        <f>G15</f>
        <v>(8X-3)(7X-2)(10X+3)</v>
      </c>
      <c r="E28" s="50" t="str">
        <f>CONCATENATE("=",H29)</f>
        <v>=560X^3-202X^2-51X+18=0</v>
      </c>
      <c r="F28" s="51"/>
      <c r="G28" s="51"/>
      <c r="H28" s="52"/>
      <c r="I28" s="52"/>
      <c r="J28" s="15"/>
      <c r="K28" s="15"/>
      <c r="L28" s="15"/>
      <c r="M28" s="15"/>
      <c r="N28" s="15"/>
      <c r="O28" s="15"/>
    </row>
    <row r="29" spans="3:15" ht="15">
      <c r="C29" s="4"/>
      <c r="D29" s="12" t="str">
        <f>IF(OR(AND(E13=F26,H13=E26),AND(E13=E26,H13=F26)),CONCATENATE(H16,"=0"),G15)</f>
        <v>(8X-3)(7X-2)(10X+3)=0</v>
      </c>
      <c r="E29" s="4"/>
      <c r="F29" s="4"/>
      <c r="G29" s="27"/>
      <c r="H29" s="31" t="str">
        <f>IF(AND(I30=0,I31=0,I32=0),CONCATENATE(L1,M1,N1,O1,"=0"),"")</f>
        <v>560X^3-202X^2-51X+18=0</v>
      </c>
      <c r="I29" s="15"/>
      <c r="J29" s="15"/>
      <c r="K29" s="15"/>
      <c r="L29" s="15"/>
      <c r="M29" s="15"/>
      <c r="N29" s="15"/>
      <c r="O29" s="15"/>
    </row>
    <row r="30" spans="5:14" ht="15">
      <c r="E30" s="28">
        <f>E23*E26^3</f>
        <v>29.53125</v>
      </c>
      <c r="F30" s="28">
        <f>F23*E26^2</f>
        <v>-28.40625</v>
      </c>
      <c r="G30" s="29">
        <f>G23*E26</f>
        <v>-19.125</v>
      </c>
      <c r="H30" s="30">
        <f>H23</f>
        <v>18</v>
      </c>
      <c r="I30" s="28">
        <f>E30+F30+G30+H30</f>
        <v>0</v>
      </c>
      <c r="K30">
        <f>E23*E26^2</f>
        <v>78.75</v>
      </c>
      <c r="L30">
        <f>F23*E26</f>
        <v>-75.75</v>
      </c>
      <c r="M30" s="30">
        <f>G23</f>
        <v>-51</v>
      </c>
      <c r="N30" s="34">
        <f>K30+L30+M30</f>
        <v>-48</v>
      </c>
    </row>
    <row r="31" spans="5:14" ht="15">
      <c r="E31" s="28">
        <f>E23*F26^3</f>
        <v>13.061224489795917</v>
      </c>
      <c r="F31" s="28">
        <f>F23*F26^2</f>
        <v>-16.489795918367346</v>
      </c>
      <c r="G31" s="29">
        <f>G23*F26</f>
        <v>-14.571428571428571</v>
      </c>
      <c r="H31" s="30">
        <f>H23</f>
        <v>18</v>
      </c>
      <c r="I31" s="28">
        <f>E31+F31+G31+H31</f>
        <v>0</v>
      </c>
      <c r="K31">
        <f>E23*F26^2</f>
        <v>45.71428571428571</v>
      </c>
      <c r="L31">
        <f>F23*F26</f>
        <v>-57.71428571428571</v>
      </c>
      <c r="M31" s="30">
        <f>G23</f>
        <v>-51</v>
      </c>
      <c r="N31" s="34">
        <f>K31+L31+M31</f>
        <v>-63</v>
      </c>
    </row>
    <row r="32" spans="5:14" ht="15">
      <c r="E32" s="28">
        <f>E23*G26^3</f>
        <v>-15.12</v>
      </c>
      <c r="F32" s="28">
        <f>F23*G26^2</f>
        <v>-18.18</v>
      </c>
      <c r="G32" s="29">
        <f>G23*G26</f>
        <v>15.299999999999999</v>
      </c>
      <c r="H32" s="30">
        <f>H23</f>
        <v>18</v>
      </c>
      <c r="I32" s="28">
        <f>E32+F32+G32+H32</f>
        <v>0</v>
      </c>
      <c r="K32">
        <f>E23*G26^2</f>
        <v>50.4</v>
      </c>
      <c r="L32">
        <f>F23*G26</f>
        <v>60.599999999999994</v>
      </c>
      <c r="M32" s="30">
        <f>G23</f>
        <v>-51</v>
      </c>
      <c r="N32" s="34">
        <f>K32+L32+M32</f>
        <v>60</v>
      </c>
    </row>
    <row r="34" spans="3:18" s="1" customFormat="1" ht="15" hidden="1">
      <c r="C34" s="44" t="e">
        <f>IF(AND(C26*D29+D26*C29&lt;0,D25*D29&lt;0),CONCATENATE("=",C26*D26,"X^2-",C26*D29+D26*C29,"X-",C29*D29),IF(AND(C26*D29+D26*C29&lt;0,D25*D29&gt;0),CONCATENATE("=",C26*D26,"X^2-",C26*D29+D26*C29,"X+",C29*D29),IF(AND(C26*D29+D26*C29&gt;0,D25*D29&lt;0),CONCATENATE("=",C26*D26,"X^2+",C26*D29+D26*C29,"X-",C29*D29),CONCATENATE("=",C26*D26,"X^2+",C26*D29+D26*C29,"X+",C29*D29))))</f>
        <v>#VALUE!</v>
      </c>
      <c r="D34" s="16"/>
      <c r="E34" s="4"/>
      <c r="F34" s="6">
        <f>FIND("X",B37,1)</f>
        <v>3</v>
      </c>
      <c r="G34" s="6">
        <f>FIND(")(",B37,1)</f>
        <v>6</v>
      </c>
      <c r="H34" s="44" t="str">
        <f>RIGHT(B37,LEN(B37)-G34)</f>
        <v>(X-1)</v>
      </c>
      <c r="I34" s="6"/>
      <c r="J34" s="6"/>
      <c r="K34" s="4"/>
      <c r="L34" s="4"/>
      <c r="M34" s="4"/>
      <c r="N34" s="4"/>
      <c r="O34" s="4"/>
      <c r="P34" s="4"/>
      <c r="Q34" s="4"/>
      <c r="R34" s="4"/>
    </row>
    <row r="35" spans="3:18" s="1" customFormat="1" ht="15" hidden="1">
      <c r="C35" s="44" t="str">
        <f>IF(ISERROR(C34),E20,"")</f>
        <v>8X</v>
      </c>
      <c r="D35" s="16"/>
      <c r="E35" s="4"/>
      <c r="F35" s="6" t="str">
        <f>IF(MID(B37,2,F34-2)="",1,MID(B37,2,F34-2))</f>
        <v>3</v>
      </c>
      <c r="G35" s="6" t="str">
        <f>MID(B37,F34+1,G34-F34-1)</f>
        <v>-2</v>
      </c>
      <c r="H35" s="6">
        <f>FIND("X",H34,1)</f>
        <v>2</v>
      </c>
      <c r="I35" s="6">
        <f>IF(MID(H34,2,H35-2)="",1,MID(H34,2,H35-2))</f>
        <v>1</v>
      </c>
      <c r="J35" s="6" t="str">
        <f>MID(H34,H35+1,LEN(H34)-(H35+1))</f>
        <v>-1</v>
      </c>
      <c r="K35" s="4"/>
      <c r="L35" s="4"/>
      <c r="M35" s="4"/>
      <c r="N35" s="4"/>
      <c r="O35" s="4"/>
      <c r="P35" s="4"/>
      <c r="Q35" s="4"/>
      <c r="R35" s="4"/>
    </row>
    <row r="36" spans="3:18" s="1" customFormat="1" ht="15" hidden="1">
      <c r="C36" s="4"/>
      <c r="D36" s="4"/>
      <c r="E36" s="4"/>
      <c r="F36" s="6">
        <f>F35-0</f>
        <v>3</v>
      </c>
      <c r="G36" s="6">
        <f>G35-0</f>
        <v>-2</v>
      </c>
      <c r="H36" s="6"/>
      <c r="I36" s="6">
        <f>I35-0</f>
        <v>1</v>
      </c>
      <c r="J36" s="6">
        <f>J35-0</f>
        <v>-1</v>
      </c>
      <c r="K36" s="4"/>
      <c r="L36" s="4"/>
      <c r="M36" s="4"/>
      <c r="N36" s="4"/>
      <c r="O36" s="4"/>
      <c r="P36" s="4"/>
      <c r="Q36" s="4"/>
      <c r="R36" s="4"/>
    </row>
    <row r="37" spans="2:18" s="1" customFormat="1" ht="20.25" hidden="1">
      <c r="B37" s="11" t="s">
        <v>17</v>
      </c>
      <c r="C37" s="45" t="str">
        <f>IF(I37&gt;0,CONCATENATE("=",F36*I36,"X^2+",I37,"X",J38),CONCATENATE("=",F36*I36,"X^2",I37,"X",J38))</f>
        <v>=3X^2-5X+2</v>
      </c>
      <c r="D37" s="46"/>
      <c r="E37" s="46"/>
      <c r="F37" s="6"/>
      <c r="G37" s="6"/>
      <c r="H37" s="6"/>
      <c r="I37" s="6">
        <f>G36*I36+F36*J36</f>
        <v>-5</v>
      </c>
      <c r="J37" s="6">
        <f>G36*J36</f>
        <v>2</v>
      </c>
      <c r="K37" s="4"/>
      <c r="L37" s="4"/>
      <c r="M37" s="4"/>
      <c r="N37" s="4"/>
      <c r="O37" s="4"/>
      <c r="P37" s="4"/>
      <c r="Q37" s="4"/>
      <c r="R37" s="4"/>
    </row>
    <row r="38" spans="2:18" s="1" customFormat="1" ht="20.25" hidden="1">
      <c r="B38" s="35" t="str">
        <f>CONCATENATE("=",B39)</f>
        <v>=3X^2+20X-100</v>
      </c>
      <c r="C38" s="45" t="str">
        <f>CONCATENATE("=",H39)</f>
        <v>=78.75(X+0.48)^2-69.21</v>
      </c>
      <c r="D38" s="46"/>
      <c r="E38" s="46"/>
      <c r="F38" s="4"/>
      <c r="G38" s="4"/>
      <c r="H38" s="4"/>
      <c r="I38" s="4"/>
      <c r="J38" s="4" t="str">
        <f>IF(J37="","",(IF(LEFT(J37,1)="-",J37,CONCATENATE("+",J37))))</f>
        <v>+2</v>
      </c>
      <c r="K38" s="4"/>
      <c r="L38" s="4"/>
      <c r="M38" s="4"/>
      <c r="N38" s="4"/>
      <c r="O38" s="4"/>
      <c r="P38" s="4"/>
      <c r="Q38" s="4"/>
      <c r="R38" s="4"/>
    </row>
    <row r="39" spans="2:18" s="1" customFormat="1" ht="51.75" hidden="1">
      <c r="B39" s="36" t="s">
        <v>18</v>
      </c>
      <c r="C39" s="25">
        <v>78.75</v>
      </c>
      <c r="D39" s="25">
        <v>-75.75</v>
      </c>
      <c r="E39" s="25">
        <v>-51</v>
      </c>
      <c r="F39" s="7">
        <f>IF(ISERROR(IF(AND(C39="",D39=""),"",(-D39-SQRT(D39^2-4*C39*E39))/(2*C39))),"",IF(AND(C39="",D39=""),"",(-D39-SQRT(D39^2-4*C39*E39))/(2*C39)))</f>
        <v>-0.4565625471222667</v>
      </c>
      <c r="G39" s="7">
        <f>IF(ISERROR(IF(AND(C39="",D39=""),"",(-D39+SQRT(D39^2-4*C39*E39))/(2*C39))),"",IF(AND(C39="",D39=""),"",(-D39+SQRT(D39^2-4*C39*E39))/(2*C39)))</f>
        <v>1.4184673090270286</v>
      </c>
      <c r="H39" s="37" t="str">
        <f>IF(B39="","",IF(C39=-1,CONCATENATE("-(X",O40,")^2",P39),IF(C39=1,CONCATENATE("(X",O39,")^2",P40),CONCATENATE(C39,"(X",J43,")^2",K43))))</f>
        <v>78.75(X+0.48)^2-69.21</v>
      </c>
      <c r="I39" s="38">
        <f>IF(AND(C39="",D39=""),"",D39^2-4*C39*E39)</f>
        <v>21803.0625</v>
      </c>
      <c r="J39" s="39">
        <f>IF(OR(C39="",D39=""),"",-D39/(2*C39))</f>
        <v>0.48095238095238096</v>
      </c>
      <c r="K39" s="39">
        <f>IF(AND(C39="",D39=""),"",E39-D39^2/(4*C39))</f>
        <v>-69.21607142857142</v>
      </c>
      <c r="L39" s="9" t="str">
        <f>IF(C39=1,"X^2",IF(C39=-1,"-X^2",CONCATENATE(C39,"X^2")))</f>
        <v>78.75X^2</v>
      </c>
      <c r="M39" s="9" t="str">
        <f>IF(D39="","",(IF(LEFT(D39,1)="-",CONCATENATE(D39,"X"),CONCATENATE("+",D39,"X"))))</f>
        <v>-75.75X</v>
      </c>
      <c r="N39" s="9">
        <f>IF(E39="","",(IF(LEFT(E39,1)="-",E39,CONCATENATE("+",E39))))</f>
        <v>-51</v>
      </c>
      <c r="O39" s="9" t="str">
        <f>IF(J39="","",(IF(LEFT(J39,1)="-",CONCATENATE("+",-J39),CONCATENATE("-",J39))))</f>
        <v>-0.480952380952381</v>
      </c>
      <c r="P39" s="9">
        <f>IF(OR(K39=0,K39=""),"",IF(LEFT(K39,1)="-",K39,CONCATENATE("+",K39)))</f>
        <v>-69.21607142857142</v>
      </c>
      <c r="Q39" s="9" t="str">
        <f>IF(L39="","",(IF(LEFT(L39,1)="-",CONCATENATE("+",-L39),CONCATENATE("-",L39))))</f>
        <v>-78.75X^2</v>
      </c>
      <c r="R39" s="9" t="str">
        <f>IF(OR(M39=0,M39=""),"",IF(LEFT(M39,1)="-",M39,CONCATENATE("+",M39)))</f>
        <v>-75.75X</v>
      </c>
    </row>
    <row r="40" spans="3:18" s="1" customFormat="1" ht="26.25" hidden="1">
      <c r="C40" s="4"/>
      <c r="D40" s="4"/>
      <c r="E40" s="4"/>
      <c r="F40" s="7"/>
      <c r="G40" s="7"/>
      <c r="H40" s="40"/>
      <c r="I40" s="41" t="str">
        <f>IF(I39&lt;0,"b^2-4ac&lt;0",IF(I39&gt;0,"b^2-4ac&gt;0",""))</f>
        <v>b^2-4ac&gt;0</v>
      </c>
      <c r="J40" s="5" t="str">
        <f>IF(J39&gt;0,CONCATENATE("+",J39),J39)</f>
        <v>+0.480952380952381</v>
      </c>
      <c r="K40" s="5">
        <f>IF(K39&gt;0,CONCATENATE("+",K39),K39)</f>
        <v>-69.21607142857142</v>
      </c>
      <c r="L40" s="42"/>
      <c r="M40" s="42"/>
      <c r="N40" s="42"/>
      <c r="O40" s="43">
        <f>O39-0</f>
        <v>-0.480952380952381</v>
      </c>
      <c r="P40" s="43">
        <f>P39-0</f>
        <v>-69.21607142857142</v>
      </c>
      <c r="Q40" s="43" t="e">
        <f>Q39-0</f>
        <v>#VALUE!</v>
      </c>
      <c r="R40" s="43" t="e">
        <f>R39-0</f>
        <v>#VALUE!</v>
      </c>
    </row>
    <row r="41" spans="3:18" s="1" customFormat="1" ht="15" hidden="1">
      <c r="C41" s="4"/>
      <c r="D41" s="4"/>
      <c r="E41" s="4"/>
      <c r="F41" s="4"/>
      <c r="G41" s="4"/>
      <c r="H41" s="4"/>
      <c r="I41" s="4"/>
      <c r="J41" s="5">
        <f>J40-0</f>
        <v>0.480952380952381</v>
      </c>
      <c r="K41" s="6"/>
      <c r="L41" s="6"/>
      <c r="M41" s="6"/>
      <c r="N41" s="6"/>
      <c r="O41" s="6"/>
      <c r="P41" s="6"/>
      <c r="Q41" s="6"/>
      <c r="R41" s="6"/>
    </row>
    <row r="42" spans="3:18" s="1" customFormat="1" ht="15" hidden="1">
      <c r="C42" s="4"/>
      <c r="D42" s="4"/>
      <c r="E42" s="4"/>
      <c r="F42" s="4"/>
      <c r="G42" s="4"/>
      <c r="H42" s="4"/>
      <c r="I42" s="4"/>
      <c r="J42" s="6">
        <f>FIND(".",J40,1)</f>
        <v>3</v>
      </c>
      <c r="K42" s="6">
        <f>FIND(".",K40,1)</f>
        <v>4</v>
      </c>
      <c r="L42" s="6"/>
      <c r="M42" s="6"/>
      <c r="N42" s="6"/>
      <c r="O42" s="6"/>
      <c r="P42" s="6"/>
      <c r="Q42" s="6"/>
      <c r="R42" s="6"/>
    </row>
    <row r="43" spans="3:18" s="1" customFormat="1" ht="15" hidden="1">
      <c r="C43" s="4"/>
      <c r="D43" s="4"/>
      <c r="E43" s="4"/>
      <c r="F43" s="4"/>
      <c r="G43" s="4"/>
      <c r="H43" s="4"/>
      <c r="I43" s="4"/>
      <c r="J43" s="6" t="str">
        <f>LEFT(J40,J42+2)</f>
        <v>+0.48</v>
      </c>
      <c r="K43" s="6" t="str">
        <f>LEFT(K40,K42+2)</f>
        <v>-69.21</v>
      </c>
      <c r="L43" s="6"/>
      <c r="M43" s="6"/>
      <c r="N43" s="6"/>
      <c r="O43" s="6"/>
      <c r="P43" s="6"/>
      <c r="Q43" s="6"/>
      <c r="R43" s="6"/>
    </row>
    <row r="44" ht="15" hidden="1"/>
    <row r="45" spans="3:18" s="1" customFormat="1" ht="15" hidden="1">
      <c r="C45" s="44" t="e">
        <f>IF(AND(C37*D40+D37*C40&lt;0,D36*D40&lt;0),CONCATENATE("=",C37*D37,"X^2-",C37*D40+D37*C40,"X-",C40*D40),IF(AND(C37*D40+D37*C40&lt;0,D36*D40&gt;0),CONCATENATE("=",C37*D37,"X^2-",C37*D40+D37*C40,"X+",C40*D40),IF(AND(C37*D40+D37*C40&gt;0,D36*D40&lt;0),CONCATENATE("=",C37*D37,"X^2+",C37*D40+D37*C40,"X-",C40*D40),CONCATENATE("=",C37*D37,"X^2+",C37*D40+D37*C40,"X+",C40*D40))))</f>
        <v>#VALUE!</v>
      </c>
      <c r="D45" s="16"/>
      <c r="E45" s="4"/>
      <c r="F45" s="6">
        <f>FIND("X",B48,1)</f>
        <v>3</v>
      </c>
      <c r="G45" s="6">
        <f>FIND(")(",B48,1)</f>
        <v>6</v>
      </c>
      <c r="H45" s="44" t="str">
        <f>RIGHT(B48,LEN(B48)-G45)</f>
        <v>(X-1)</v>
      </c>
      <c r="I45" s="6"/>
      <c r="J45" s="6"/>
      <c r="K45" s="4"/>
      <c r="L45" s="4"/>
      <c r="M45" s="4"/>
      <c r="N45" s="4"/>
      <c r="O45" s="4"/>
      <c r="P45" s="4"/>
      <c r="Q45" s="4"/>
      <c r="R45" s="4"/>
    </row>
    <row r="46" spans="3:18" s="1" customFormat="1" ht="15" hidden="1">
      <c r="C46" s="44">
        <f>IF(ISERROR(C45),E31,"")</f>
        <v>13.061224489795917</v>
      </c>
      <c r="D46" s="16"/>
      <c r="E46" s="4"/>
      <c r="F46" s="6" t="str">
        <f>IF(MID(B48,2,F45-2)="",1,MID(B48,2,F45-2))</f>
        <v>3</v>
      </c>
      <c r="G46" s="6" t="str">
        <f>MID(B48,F45+1,G45-F45-1)</f>
        <v>-2</v>
      </c>
      <c r="H46" s="6">
        <f>FIND("X",H45,1)</f>
        <v>2</v>
      </c>
      <c r="I46" s="6">
        <f>IF(MID(H45,2,H46-2)="",1,MID(H45,2,H46-2))</f>
        <v>1</v>
      </c>
      <c r="J46" s="6" t="str">
        <f>MID(H45,H46+1,LEN(H45)-(H46+1))</f>
        <v>-1</v>
      </c>
      <c r="K46" s="4"/>
      <c r="L46" s="4"/>
      <c r="M46" s="4"/>
      <c r="N46" s="4"/>
      <c r="O46" s="4"/>
      <c r="P46" s="4"/>
      <c r="Q46" s="4"/>
      <c r="R46" s="4"/>
    </row>
    <row r="47" spans="3:18" s="1" customFormat="1" ht="15" hidden="1">
      <c r="C47" s="4"/>
      <c r="D47" s="4"/>
      <c r="E47" s="4"/>
      <c r="F47" s="6">
        <f>F46-0</f>
        <v>3</v>
      </c>
      <c r="G47" s="6">
        <f>G46-0</f>
        <v>-2</v>
      </c>
      <c r="H47" s="6"/>
      <c r="I47" s="6">
        <f>I46-0</f>
        <v>1</v>
      </c>
      <c r="J47" s="6">
        <f>J46-0</f>
        <v>-1</v>
      </c>
      <c r="K47" s="4"/>
      <c r="L47" s="4"/>
      <c r="M47" s="4"/>
      <c r="N47" s="4"/>
      <c r="O47" s="4"/>
      <c r="P47" s="4"/>
      <c r="Q47" s="4"/>
      <c r="R47" s="4"/>
    </row>
    <row r="48" spans="2:18" s="1" customFormat="1" ht="20.25" hidden="1">
      <c r="B48" s="11" t="s">
        <v>17</v>
      </c>
      <c r="C48" s="45" t="str">
        <f>IF(I48&gt;0,CONCATENATE("=",F47*I47,"X^2+",I48,"X",J49),CONCATENATE("=",F47*I47,"X^2",I48,"X",J49))</f>
        <v>=3X^2-5X+2</v>
      </c>
      <c r="D48" s="46"/>
      <c r="E48" s="46"/>
      <c r="F48" s="6"/>
      <c r="G48" s="6"/>
      <c r="H48" s="6"/>
      <c r="I48" s="6">
        <f>G47*I47+F47*J47</f>
        <v>-5</v>
      </c>
      <c r="J48" s="6">
        <f>G47*J47</f>
        <v>2</v>
      </c>
      <c r="K48" s="4"/>
      <c r="L48" s="4"/>
      <c r="M48" s="4"/>
      <c r="N48" s="4"/>
      <c r="O48" s="4"/>
      <c r="P48" s="4"/>
      <c r="Q48" s="4"/>
      <c r="R48" s="4"/>
    </row>
    <row r="49" spans="2:18" s="1" customFormat="1" ht="20.25" hidden="1">
      <c r="B49" s="35" t="str">
        <f>CONCATENATE("=",B50)</f>
        <v>=3X^2+20X-100</v>
      </c>
      <c r="C49" s="45" t="str">
        <f>CONCATENATE("=",H50)</f>
        <v>=45.7142857142857(X+0.63)^2-69.21</v>
      </c>
      <c r="D49" s="46"/>
      <c r="E49" s="46"/>
      <c r="F49" s="4"/>
      <c r="G49" s="4"/>
      <c r="H49" s="4"/>
      <c r="I49" s="4"/>
      <c r="J49" s="4" t="str">
        <f>IF(J48="","",(IF(LEFT(J48,1)="-",J48,CONCATENATE("+",J48))))</f>
        <v>+2</v>
      </c>
      <c r="K49" s="4"/>
      <c r="L49" s="4"/>
      <c r="M49" s="4"/>
      <c r="N49" s="4"/>
      <c r="O49" s="4"/>
      <c r="P49" s="4"/>
      <c r="Q49" s="4"/>
      <c r="R49" s="4"/>
    </row>
    <row r="50" spans="2:18" s="1" customFormat="1" ht="51.75" hidden="1">
      <c r="B50" s="36" t="s">
        <v>18</v>
      </c>
      <c r="C50" s="25">
        <v>45.71428571428571</v>
      </c>
      <c r="D50" s="25">
        <v>-57.71428571428571</v>
      </c>
      <c r="E50" s="25">
        <v>-51</v>
      </c>
      <c r="F50" s="7">
        <f>IF(ISERROR(IF(AND(C50="",D50=""),"",(-D50-SQRT(D50^2-4*C50*E50))/(2*C50))),"",IF(AND(C50="",D50=""),"",(-D50-SQRT(D50^2-4*C50*E50))/(2*C50)))</f>
        <v>-0.5992383430979751</v>
      </c>
      <c r="G50" s="7">
        <f>IF(ISERROR(IF(AND(C50="",D50=""),"",(-D50+SQRT(D50^2-4*C50*E50))/(2*C50))),"",IF(AND(C50="",D50=""),"",(-D50+SQRT(D50^2-4*C50*E50))/(2*C50)))</f>
        <v>1.8617383430979753</v>
      </c>
      <c r="H50" s="37" t="str">
        <f>IF(B50="","",IF(C50=-1,CONCATENATE("-(X",O51,")^2",P50),IF(C50=1,CONCATENATE("(X",O50,")^2",P51),CONCATENATE(C50,"(X",J54,")^2",K54))))</f>
        <v>45.7142857142857(X+0.63)^2-69.21</v>
      </c>
      <c r="I50" s="38">
        <f>IF(AND(C50="",D50=""),"",D50^2-4*C50*E50)</f>
        <v>12656.653061224488</v>
      </c>
      <c r="J50" s="39">
        <f>IF(OR(C50="",D50=""),"",-D50/(2*C50))</f>
        <v>0.63125</v>
      </c>
      <c r="K50" s="39">
        <f>IF(AND(C50="",D50=""),"",E50-D50^2/(4*C50))</f>
        <v>-69.21607142857142</v>
      </c>
      <c r="L50" s="9" t="str">
        <f>IF(C50=1,"X^2",IF(C50=-1,"-X^2",CONCATENATE(C50,"X^2")))</f>
        <v>45.7142857142857X^2</v>
      </c>
      <c r="M50" s="9" t="str">
        <f>IF(D50="","",(IF(LEFT(D50,1)="-",CONCATENATE(D50,"X"),CONCATENATE("+",D50,"X"))))</f>
        <v>-57.7142857142857X</v>
      </c>
      <c r="N50" s="9">
        <f>IF(E50="","",(IF(LEFT(E50,1)="-",E50,CONCATENATE("+",E50))))</f>
        <v>-51</v>
      </c>
      <c r="O50" s="9" t="str">
        <f>IF(J50="","",(IF(LEFT(J50,1)="-",CONCATENATE("+",-J50),CONCATENATE("-",J50))))</f>
        <v>-0.63125</v>
      </c>
      <c r="P50" s="9">
        <f>IF(OR(K50=0,K50=""),"",IF(LEFT(K50,1)="-",K50,CONCATENATE("+",K50)))</f>
        <v>-69.21607142857142</v>
      </c>
      <c r="Q50" s="9" t="str">
        <f>IF(L50="","",(IF(LEFT(L50,1)="-",CONCATENATE("+",-L50),CONCATENATE("-",L50))))</f>
        <v>-45.7142857142857X^2</v>
      </c>
      <c r="R50" s="9" t="str">
        <f>IF(OR(M50=0,M50=""),"",IF(LEFT(M50,1)="-",M50,CONCATENATE("+",M50)))</f>
        <v>-57.7142857142857X</v>
      </c>
    </row>
    <row r="51" spans="3:18" s="1" customFormat="1" ht="26.25" hidden="1">
      <c r="C51" s="4"/>
      <c r="D51" s="4"/>
      <c r="E51" s="4"/>
      <c r="F51" s="7"/>
      <c r="G51" s="7"/>
      <c r="H51" s="40"/>
      <c r="I51" s="41" t="str">
        <f>IF(I50&lt;0,"b^2-4ac&lt;0",IF(I50&gt;0,"b^2-4ac&gt;0",""))</f>
        <v>b^2-4ac&gt;0</v>
      </c>
      <c r="J51" s="5" t="str">
        <f>IF(J50&gt;0,CONCATENATE("+",J50),J50)</f>
        <v>+0.63125</v>
      </c>
      <c r="K51" s="5">
        <f>IF(K50&gt;0,CONCATENATE("+",K50),K50)</f>
        <v>-69.21607142857142</v>
      </c>
      <c r="L51" s="42"/>
      <c r="M51" s="42"/>
      <c r="N51" s="42"/>
      <c r="O51" s="43">
        <f>O50-0</f>
        <v>-0.63125</v>
      </c>
      <c r="P51" s="43">
        <f>P50-0</f>
        <v>-69.21607142857142</v>
      </c>
      <c r="Q51" s="43" t="e">
        <f>Q50-0</f>
        <v>#VALUE!</v>
      </c>
      <c r="R51" s="43" t="e">
        <f>R50-0</f>
        <v>#VALUE!</v>
      </c>
    </row>
    <row r="52" spans="3:18" s="1" customFormat="1" ht="15" hidden="1">
      <c r="C52" s="4"/>
      <c r="D52" s="4"/>
      <c r="E52" s="4"/>
      <c r="F52" s="4"/>
      <c r="G52" s="4"/>
      <c r="H52" s="4"/>
      <c r="I52" s="4"/>
      <c r="J52" s="5">
        <f>J51-0</f>
        <v>0.63125</v>
      </c>
      <c r="K52" s="6"/>
      <c r="L52" s="6"/>
      <c r="M52" s="6"/>
      <c r="N52" s="6"/>
      <c r="O52" s="6"/>
      <c r="P52" s="6"/>
      <c r="Q52" s="6"/>
      <c r="R52" s="6"/>
    </row>
    <row r="53" spans="3:18" s="1" customFormat="1" ht="15" hidden="1">
      <c r="C53" s="4"/>
      <c r="D53" s="4"/>
      <c r="E53" s="4"/>
      <c r="F53" s="4"/>
      <c r="G53" s="4"/>
      <c r="H53" s="4"/>
      <c r="I53" s="4"/>
      <c r="J53" s="6">
        <f>FIND(".",J51,1)</f>
        <v>3</v>
      </c>
      <c r="K53" s="6">
        <f>FIND(".",K51,1)</f>
        <v>4</v>
      </c>
      <c r="L53" s="6"/>
      <c r="M53" s="6"/>
      <c r="N53" s="6"/>
      <c r="O53" s="6"/>
      <c r="P53" s="6"/>
      <c r="Q53" s="6"/>
      <c r="R53" s="6"/>
    </row>
    <row r="54" spans="3:18" s="1" customFormat="1" ht="15" hidden="1">
      <c r="C54" s="4"/>
      <c r="D54" s="4"/>
      <c r="E54" s="4"/>
      <c r="F54" s="4"/>
      <c r="G54" s="4"/>
      <c r="H54" s="4"/>
      <c r="I54" s="4"/>
      <c r="J54" s="6" t="str">
        <f>LEFT(J51,J53+2)</f>
        <v>+0.63</v>
      </c>
      <c r="K54" s="6" t="str">
        <f>LEFT(K51,K53+2)</f>
        <v>-69.21</v>
      </c>
      <c r="L54" s="6"/>
      <c r="M54" s="6"/>
      <c r="N54" s="6"/>
      <c r="O54" s="6"/>
      <c r="P54" s="6"/>
      <c r="Q54" s="6"/>
      <c r="R54" s="6"/>
    </row>
    <row r="55" ht="15" hidden="1"/>
    <row r="56" spans="3:18" s="1" customFormat="1" ht="15" hidden="1">
      <c r="C56" s="44" t="e">
        <f>IF(AND(C48*D51+D48*C51&lt;0,D47*D51&lt;0),CONCATENATE("=",C48*D48,"X^2-",C48*D51+D48*C51,"X-",C51*D51),IF(AND(C48*D51+D48*C51&lt;0,D47*D51&gt;0),CONCATENATE("=",C48*D48,"X^2-",C48*D51+D48*C51,"X+",C51*D51),IF(AND(C48*D51+D48*C51&gt;0,D47*D51&lt;0),CONCATENATE("=",C48*D48,"X^2+",C48*D51+D48*C51,"X-",C51*D51),CONCATENATE("=",C48*D48,"X^2+",C48*D51+D48*C51,"X+",C51*D51))))</f>
        <v>#VALUE!</v>
      </c>
      <c r="D56" s="16"/>
      <c r="E56" s="4"/>
      <c r="F56" s="6">
        <f>FIND("X",B59,1)</f>
        <v>3</v>
      </c>
      <c r="G56" s="6">
        <f>FIND(")(",B59,1)</f>
        <v>6</v>
      </c>
      <c r="H56" s="44" t="str">
        <f>RIGHT(B59,LEN(B59)-G56)</f>
        <v>(X-1)</v>
      </c>
      <c r="I56" s="6"/>
      <c r="J56" s="6"/>
      <c r="K56" s="4"/>
      <c r="L56" s="4"/>
      <c r="M56" s="4"/>
      <c r="N56" s="4"/>
      <c r="O56" s="4"/>
      <c r="P56" s="4"/>
      <c r="Q56" s="4"/>
      <c r="R56" s="4"/>
    </row>
    <row r="57" spans="3:18" s="1" customFormat="1" ht="15" hidden="1">
      <c r="C57" s="44">
        <f>IF(ISERROR(C56),E42,"")</f>
        <v>0</v>
      </c>
      <c r="D57" s="16"/>
      <c r="E57" s="4"/>
      <c r="F57" s="6" t="str">
        <f>IF(MID(B59,2,F56-2)="",1,MID(B59,2,F56-2))</f>
        <v>3</v>
      </c>
      <c r="G57" s="6" t="str">
        <f>MID(B59,F56+1,G56-F56-1)</f>
        <v>-2</v>
      </c>
      <c r="H57" s="6">
        <f>FIND("X",H56,1)</f>
        <v>2</v>
      </c>
      <c r="I57" s="6">
        <f>IF(MID(H56,2,H57-2)="",1,MID(H56,2,H57-2))</f>
        <v>1</v>
      </c>
      <c r="J57" s="6" t="str">
        <f>MID(H56,H57+1,LEN(H56)-(H57+1))</f>
        <v>-1</v>
      </c>
      <c r="K57" s="4"/>
      <c r="L57" s="4"/>
      <c r="M57" s="4"/>
      <c r="N57" s="4"/>
      <c r="O57" s="4"/>
      <c r="P57" s="4"/>
      <c r="Q57" s="4"/>
      <c r="R57" s="4"/>
    </row>
    <row r="58" spans="3:18" s="1" customFormat="1" ht="15" hidden="1">
      <c r="C58" s="4"/>
      <c r="D58" s="4"/>
      <c r="E58" s="4"/>
      <c r="F58" s="6">
        <f>F57-0</f>
        <v>3</v>
      </c>
      <c r="G58" s="6">
        <f>G57-0</f>
        <v>-2</v>
      </c>
      <c r="H58" s="6"/>
      <c r="I58" s="6">
        <f>I57-0</f>
        <v>1</v>
      </c>
      <c r="J58" s="6">
        <f>J57-0</f>
        <v>-1</v>
      </c>
      <c r="K58" s="4"/>
      <c r="L58" s="4"/>
      <c r="M58" s="4"/>
      <c r="N58" s="4"/>
      <c r="O58" s="4"/>
      <c r="P58" s="4"/>
      <c r="Q58" s="4"/>
      <c r="R58" s="4"/>
    </row>
    <row r="59" spans="2:18" s="1" customFormat="1" ht="20.25" hidden="1">
      <c r="B59" s="11" t="s">
        <v>17</v>
      </c>
      <c r="C59" s="45" t="str">
        <f>IF(I59&gt;0,CONCATENATE("=",F58*I58,"X^2+",I59,"X",J60),CONCATENATE("=",F58*I58,"X^2",I59,"X",J60))</f>
        <v>=3X^2-5X+2</v>
      </c>
      <c r="D59" s="46"/>
      <c r="E59" s="46"/>
      <c r="F59" s="6"/>
      <c r="G59" s="6"/>
      <c r="H59" s="6"/>
      <c r="I59" s="6">
        <f>G58*I58+F58*J58</f>
        <v>-5</v>
      </c>
      <c r="J59" s="6">
        <f>G58*J58</f>
        <v>2</v>
      </c>
      <c r="K59" s="4"/>
      <c r="L59" s="4"/>
      <c r="M59" s="4"/>
      <c r="N59" s="4"/>
      <c r="O59" s="4"/>
      <c r="P59" s="4"/>
      <c r="Q59" s="4"/>
      <c r="R59" s="4"/>
    </row>
    <row r="60" spans="2:18" s="1" customFormat="1" ht="20.25" hidden="1">
      <c r="B60" s="35" t="str">
        <f>CONCATENATE("=",B61)</f>
        <v>=3X^2+20X-100</v>
      </c>
      <c r="C60" s="45" t="str">
        <f>CONCATENATE("=",H61)</f>
        <v>=50.4(X-0.60)^2-69.21</v>
      </c>
      <c r="D60" s="46"/>
      <c r="E60" s="46"/>
      <c r="F60" s="4"/>
      <c r="G60" s="4"/>
      <c r="H60" s="4"/>
      <c r="I60" s="4"/>
      <c r="J60" s="4" t="str">
        <f>IF(J59="","",(IF(LEFT(J59,1)="-",J59,CONCATENATE("+",J59))))</f>
        <v>+2</v>
      </c>
      <c r="K60" s="4"/>
      <c r="L60" s="4"/>
      <c r="M60" s="4"/>
      <c r="N60" s="4"/>
      <c r="O60" s="4"/>
      <c r="P60" s="4"/>
      <c r="Q60" s="4"/>
      <c r="R60" s="4"/>
    </row>
    <row r="61" spans="2:18" s="1" customFormat="1" ht="39" hidden="1">
      <c r="B61" s="36" t="s">
        <v>18</v>
      </c>
      <c r="C61" s="25">
        <v>50.4</v>
      </c>
      <c r="D61" s="25">
        <v>60.599999999999994</v>
      </c>
      <c r="E61" s="25">
        <v>-51</v>
      </c>
      <c r="F61" s="7">
        <f>IF(ISERROR(IF(AND(C61="",D61=""),"",(-D61-SQRT(D61^2-4*C61*E61))/(2*C61))),"",IF(AND(C61="",D61=""),"",(-D61-SQRT(D61^2-4*C61*E61))/(2*C61)))</f>
        <v>-1.773084136283786</v>
      </c>
      <c r="G61" s="7">
        <f>IF(ISERROR(IF(AND(C61="",D61=""),"",(-D61+SQRT(D61^2-4*C61*E61))/(2*C61))),"",IF(AND(C61="",D61=""),"",(-D61+SQRT(D61^2-4*C61*E61))/(2*C61)))</f>
        <v>0.5707031839028335</v>
      </c>
      <c r="H61" s="37" t="str">
        <f>IF(B61="","",IF(C61=-1,CONCATENATE("-(X",O62,")^2",P61),IF(C61=1,CONCATENATE("(X",O61,")^2",P62),CONCATENATE(C61,"(X",J65,")^2",K65))))</f>
        <v>50.4(X-0.60)^2-69.21</v>
      </c>
      <c r="I61" s="38">
        <f>IF(AND(C61="",D61=""),"",D61^2-4*C61*E61)</f>
        <v>13953.96</v>
      </c>
      <c r="J61" s="39">
        <f>IF(OR(C61="",D61=""),"",-D61/(2*C61))</f>
        <v>-0.6011904761904762</v>
      </c>
      <c r="K61" s="39">
        <f>IF(AND(C61="",D61=""),"",E61-D61^2/(4*C61))</f>
        <v>-69.21607142857142</v>
      </c>
      <c r="L61" s="9" t="str">
        <f>IF(C61=1,"X^2",IF(C61=-1,"-X^2",CONCATENATE(C61,"X^2")))</f>
        <v>50.4X^2</v>
      </c>
      <c r="M61" s="9" t="str">
        <f>IF(D61="","",(IF(LEFT(D61,1)="-",CONCATENATE(D61,"X"),CONCATENATE("+",D61,"X"))))</f>
        <v>+60.6X</v>
      </c>
      <c r="N61" s="9">
        <f>IF(E61="","",(IF(LEFT(E61,1)="-",E61,CONCATENATE("+",E61))))</f>
        <v>-51</v>
      </c>
      <c r="O61" s="9" t="str">
        <f>IF(J61="","",(IF(LEFT(J61,1)="-",CONCATENATE("+",-J61),CONCATENATE("-",J61))))</f>
        <v>+0.601190476190476</v>
      </c>
      <c r="P61" s="9">
        <f>IF(OR(K61=0,K61=""),"",IF(LEFT(K61,1)="-",K61,CONCATENATE("+",K61)))</f>
        <v>-69.21607142857142</v>
      </c>
      <c r="Q61" s="9" t="str">
        <f>IF(L61="","",(IF(LEFT(L61,1)="-",CONCATENATE("+",-L61),CONCATENATE("-",L61))))</f>
        <v>-50.4X^2</v>
      </c>
      <c r="R61" s="9" t="str">
        <f>IF(OR(M61=0,M61=""),"",IF(LEFT(M61,1)="-",M61,CONCATENATE("+",M61)))</f>
        <v>++60.6X</v>
      </c>
    </row>
    <row r="62" spans="3:18" s="1" customFormat="1" ht="26.25" hidden="1">
      <c r="C62" s="4"/>
      <c r="D62" s="4"/>
      <c r="E62" s="4"/>
      <c r="F62" s="7"/>
      <c r="G62" s="7"/>
      <c r="H62" s="40"/>
      <c r="I62" s="41" t="str">
        <f>IF(I61&lt;0,"b^2-4ac&lt;0",IF(I61&gt;0,"b^2-4ac&gt;0",""))</f>
        <v>b^2-4ac&gt;0</v>
      </c>
      <c r="J62" s="5">
        <f>IF(J61&gt;0,CONCATENATE("+",J61),J61)</f>
        <v>-0.6011904761904762</v>
      </c>
      <c r="K62" s="5">
        <f>IF(K61&gt;0,CONCATENATE("+",K61),K61)</f>
        <v>-69.21607142857142</v>
      </c>
      <c r="L62" s="42"/>
      <c r="M62" s="42"/>
      <c r="N62" s="42"/>
      <c r="O62" s="43">
        <f>O61-0</f>
        <v>0.601190476190476</v>
      </c>
      <c r="P62" s="43">
        <f>P61-0</f>
        <v>-69.21607142857142</v>
      </c>
      <c r="Q62" s="43" t="e">
        <f>Q61-0</f>
        <v>#VALUE!</v>
      </c>
      <c r="R62" s="43" t="e">
        <f>R61-0</f>
        <v>#VALUE!</v>
      </c>
    </row>
    <row r="63" spans="3:18" s="1" customFormat="1" ht="15" hidden="1">
      <c r="C63" s="4"/>
      <c r="D63" s="4"/>
      <c r="E63" s="4"/>
      <c r="F63" s="4"/>
      <c r="G63" s="4"/>
      <c r="H63" s="4"/>
      <c r="I63" s="4"/>
      <c r="J63" s="5">
        <f>J62-0</f>
        <v>-0.6011904761904762</v>
      </c>
      <c r="K63" s="6"/>
      <c r="L63" s="6"/>
      <c r="M63" s="6"/>
      <c r="N63" s="6"/>
      <c r="O63" s="6"/>
      <c r="P63" s="6"/>
      <c r="Q63" s="6"/>
      <c r="R63" s="6"/>
    </row>
    <row r="64" spans="3:18" s="1" customFormat="1" ht="15" hidden="1">
      <c r="C64" s="4"/>
      <c r="D64" s="4"/>
      <c r="E64" s="4"/>
      <c r="F64" s="4"/>
      <c r="G64" s="4"/>
      <c r="H64" s="4"/>
      <c r="I64" s="4"/>
      <c r="J64" s="6">
        <f>FIND(".",J62,1)</f>
        <v>3</v>
      </c>
      <c r="K64" s="6">
        <f>FIND(".",K62,1)</f>
        <v>4</v>
      </c>
      <c r="L64" s="6"/>
      <c r="M64" s="6"/>
      <c r="N64" s="6"/>
      <c r="O64" s="6"/>
      <c r="P64" s="6"/>
      <c r="Q64" s="6"/>
      <c r="R64" s="6"/>
    </row>
    <row r="65" spans="3:18" s="1" customFormat="1" ht="15" hidden="1">
      <c r="C65" s="4"/>
      <c r="D65" s="4"/>
      <c r="E65" s="4"/>
      <c r="F65" s="4"/>
      <c r="G65" s="4"/>
      <c r="H65" s="4"/>
      <c r="I65" s="4"/>
      <c r="J65" s="6" t="str">
        <f>LEFT(J62,J64+2)</f>
        <v>-0.60</v>
      </c>
      <c r="K65" s="6" t="str">
        <f>LEFT(K62,K64+2)</f>
        <v>-69.21</v>
      </c>
      <c r="L65" s="6"/>
      <c r="M65" s="6"/>
      <c r="N65" s="6"/>
      <c r="O65" s="6"/>
      <c r="P65" s="6"/>
      <c r="Q65" s="6"/>
      <c r="R65" s="6"/>
    </row>
  </sheetData>
  <sheetProtection password="CEA2" sheet="1" objects="1" scenarios="1"/>
  <mergeCells count="8">
    <mergeCell ref="I22:K22"/>
    <mergeCell ref="E28:I28"/>
    <mergeCell ref="C37:E37"/>
    <mergeCell ref="C38:E38"/>
    <mergeCell ref="C48:E48"/>
    <mergeCell ref="C49:E49"/>
    <mergeCell ref="C59:E59"/>
    <mergeCell ref="C60:E60"/>
  </mergeCells>
  <conditionalFormatting sqref="E13">
    <cfRule type="expression" priority="4" dxfId="5" stopIfTrue="1">
      <formula>$C$13=$C$9</formula>
    </cfRule>
  </conditionalFormatting>
  <conditionalFormatting sqref="K13 H13">
    <cfRule type="expression" priority="5" dxfId="5" stopIfTrue="1">
      <formula>$C$29=$D$9</formula>
    </cfRule>
  </conditionalFormatting>
  <conditionalFormatting sqref="C34:D34">
    <cfRule type="expression" priority="3" dxfId="6" stopIfTrue="1">
      <formula>ISERROR($C$156)</formula>
    </cfRule>
  </conditionalFormatting>
  <conditionalFormatting sqref="C45:D45">
    <cfRule type="expression" priority="2" dxfId="6" stopIfTrue="1">
      <formula>ISERROR($C$156)</formula>
    </cfRule>
  </conditionalFormatting>
  <conditionalFormatting sqref="C56:D56">
    <cfRule type="expression" priority="1" dxfId="6" stopIfTrue="1">
      <formula>ISERROR($C$156)</formula>
    </cfRule>
  </conditionalFormatting>
  <printOptions/>
  <pageMargins left="0.7" right="0.7" top="0.75" bottom="0.75" header="0.3" footer="0.3"/>
  <pageSetup horizontalDpi="300" verticalDpi="300" orientation="portrait" paperSize="9" r:id="rId1"/>
  <headerFooter>
    <oddHeader>&amp;L&amp;A</oddHeader>
    <oddFooter>&amp;Lhttp://excelfan.com/
080220ExcelQuadraticCompletion.htm&amp;C&amp;F&amp;R&amp;D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Matsuoka</dc:creator>
  <cp:keywords/>
  <dc:description/>
  <cp:lastModifiedBy>Ken Matsuoka</cp:lastModifiedBy>
  <dcterms:created xsi:type="dcterms:W3CDTF">2019-09-30T02:49:09Z</dcterms:created>
  <dcterms:modified xsi:type="dcterms:W3CDTF">2019-09-30T05:29:11Z</dcterms:modified>
  <cp:category/>
  <cp:version/>
  <cp:contentType/>
  <cp:contentStatus/>
</cp:coreProperties>
</file>